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LHanshaw\Desktop\"/>
    </mc:Choice>
  </mc:AlternateContent>
  <xr:revisionPtr revIDLastSave="0" documentId="13_ncr:1_{AF1C4CE1-FBF5-44B3-989E-E2452CB8B5C2}" xr6:coauthVersionLast="47" xr6:coauthVersionMax="47" xr10:uidLastSave="{00000000-0000-0000-0000-000000000000}"/>
  <bookViews>
    <workbookView xWindow="-108" yWindow="-108" windowWidth="23256" windowHeight="12576" tabRatio="513" xr2:uid="{00000000-000D-0000-FFFF-FFFF00000000}"/>
  </bookViews>
  <sheets>
    <sheet name="Main Page" sheetId="3" r:id="rId1"/>
    <sheet name="Past Cost" sheetId="7" r:id="rId2"/>
    <sheet name="Sheet1" sheetId="2" state="hidden" r:id="rId3"/>
    <sheet name="Reasonable Actuarial Estimate" sheetId="4" r:id="rId4"/>
  </sheets>
  <definedNames>
    <definedName name="_xlnm.Print_Area" localSheetId="0">'Main Page'!$A$1:$C$23</definedName>
    <definedName name="_xlnm.Print_Area" localSheetId="1">'Past Cost'!$A$1:$C$36</definedName>
    <definedName name="_xlnm.Print_Area" localSheetId="3">'Reasonable Actuarial Estimate'!$A$1:$C$28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7" l="1"/>
  <c r="B13" i="7"/>
  <c r="C27" i="7" s="1"/>
  <c r="C14" i="7"/>
  <c r="B14" i="7" l="1"/>
  <c r="B27" i="4"/>
  <c r="B23" i="4"/>
  <c r="B22" i="4"/>
  <c r="B15" i="4"/>
  <c r="B37" i="7"/>
  <c r="B27" i="7"/>
  <c r="B28" i="7" s="1"/>
  <c r="B19" i="7"/>
  <c r="A22" i="3"/>
  <c r="B29" i="7" l="1"/>
  <c r="E32" i="4"/>
  <c r="F33" i="4"/>
  <c r="B16" i="4" s="1"/>
  <c r="C29" i="7"/>
  <c r="B30" i="7" l="1"/>
  <c r="B33" i="7"/>
  <c r="E34" i="4"/>
  <c r="F34" i="4"/>
  <c r="F38" i="4" s="1"/>
  <c r="E35" i="4"/>
  <c r="G35" i="4" s="1"/>
  <c r="G33" i="4"/>
  <c r="G32" i="4"/>
  <c r="E38" i="4" l="1"/>
  <c r="G34" i="4"/>
  <c r="G38" i="4" l="1"/>
  <c r="B25" i="4"/>
</calcChain>
</file>

<file path=xl/sharedStrings.xml><?xml version="1.0" encoding="utf-8"?>
<sst xmlns="http://schemas.openxmlformats.org/spreadsheetml/2006/main" count="67" uniqueCount="59">
  <si>
    <t>Step 1. IDENTIFY PRIOR 12-MONTH DETERMINATION PERIOD</t>
  </si>
  <si>
    <t>Step 2. DETERMINE COSTS DURING PRIOR 12-MONTH DETERMINATION PERIOD</t>
  </si>
  <si>
    <t>Total Amount of Administrative Fees Paid</t>
  </si>
  <si>
    <t>Total Costs</t>
  </si>
  <si>
    <t>Step 3. DETERMINE AVERAGE NUMBER OF PARTICIPANTS DURING PRIOR 12-MONTH DETERMINATION PERIOD</t>
  </si>
  <si>
    <t>Number of Participants</t>
  </si>
  <si>
    <t>Fill in the Blue Fields Only</t>
  </si>
  <si>
    <t>Do not change Red Fields</t>
  </si>
  <si>
    <t>Step 4. DETERMINE IMPLICIT PRICE DEFLATOR PERCENTAGE</t>
  </si>
  <si>
    <t>Implicit Price Deflator</t>
  </si>
  <si>
    <t>I</t>
  </si>
  <si>
    <t>II</t>
  </si>
  <si>
    <t>III</t>
  </si>
  <si>
    <t>IV</t>
  </si>
  <si>
    <t>MONTHLY HRA COBRA
PREMIUM CALCULATION WORKSHEET</t>
  </si>
  <si>
    <t>Determination Period Start Date (MM/DD):</t>
  </si>
  <si>
    <t>Prior Determination Period Start Date (MM/DD/YY)</t>
  </si>
  <si>
    <t>Prior Determination Period End Date (MM/DD/YY)</t>
  </si>
  <si>
    <t>Past Cost Method</t>
  </si>
  <si>
    <t>Main Page</t>
  </si>
  <si>
    <t>Instructions</t>
  </si>
  <si>
    <t>Step 1. IDENTIFY PLAN COMPONENTS</t>
  </si>
  <si>
    <t>Coinsurance Percentage Paid by Employer</t>
  </si>
  <si>
    <t>HRA Limit</t>
  </si>
  <si>
    <t>Step 2. DETERMINE PROJECTED ANNUAL COSTS</t>
  </si>
  <si>
    <t>Total Amount of Projected Administrative Fees Paid</t>
  </si>
  <si>
    <t>Number of Projected Participants</t>
  </si>
  <si>
    <t>Projected Annual Claim Cost Per Participant</t>
  </si>
  <si>
    <t>Projected Annual Admininstration Costs Per Participant</t>
  </si>
  <si>
    <t>Employer</t>
  </si>
  <si>
    <t>Member</t>
  </si>
  <si>
    <t>Total</t>
  </si>
  <si>
    <t>HRA</t>
  </si>
  <si>
    <t>Deductible</t>
  </si>
  <si>
    <t>Coinsurance Level</t>
  </si>
  <si>
    <t>Above OOP Max Level</t>
  </si>
  <si>
    <t>Reasonable Actuarial Estimate Method</t>
  </si>
  <si>
    <t>Fill in the Blue Fields Only (Definitions are in HRA COBRA Premium Calculation Summary)</t>
  </si>
  <si>
    <t>Annual HRA Contribution</t>
  </si>
  <si>
    <t>Annual Health Plan Deductible Amount</t>
  </si>
  <si>
    <t>Total Annual Amount of Projected Claims Paid</t>
  </si>
  <si>
    <t>Health Plan Out Of Pocket Maximum</t>
  </si>
  <si>
    <t>Total Amount of HRA Claims Paid</t>
  </si>
  <si>
    <t>Step 3. Monthly HRA COBRA PREMIUM (Per Person; includes 2% COBRA admin fee)</t>
  </si>
  <si>
    <t>Step 5. Monthly HRA COBRA PREMIUM (Per Person; includes 2% COBRA admin fee)</t>
  </si>
  <si>
    <t>Please see Calculation Summary (V. Instructions) for a more complete explanation of each field.</t>
  </si>
  <si>
    <t>TODAY'S DATE</t>
  </si>
  <si>
    <t>Annual Health Plan Out-of-Pocket Maximum</t>
  </si>
  <si>
    <t>2. If your HRA is an existing HRA and has not undergone a significant design change, you may use either method: Past Cost or Reasonable Actuarial Estimate.</t>
  </si>
  <si>
    <t>3. If your HRA is a first-year HRA or an HRA that has undergone a significant design change, you must use the Reasonable Actuarial Estimate Method.</t>
  </si>
  <si>
    <t>4. Click the appropriate button to get started.</t>
  </si>
  <si>
    <t>1. IMPORTANT: You must open and read through the overall instructions in the accompanying Word document, "HRA COBRA Premium Calculation Summary &amp; Instructions."</t>
  </si>
  <si>
    <t>VALUE 1: Enter the value on line 26 for the column above</t>
  </si>
  <si>
    <t>VALUE 2: Enter the value on line 26 for the column above</t>
  </si>
  <si>
    <t>PLEASE NOTE: BLUE FIELDS MAY ALREADY BE CORRECTLY COMPLETED.
If not, find Gross National Product Value (Line 27) for this column by going to Table 1.1.9 of this website:</t>
  </si>
  <si>
    <t>First Day of New Determination Period (MM/DD/YYYY):</t>
  </si>
  <si>
    <t>https://apps.bea.gov/iTable/iTable.cfm?reqid=19&amp;step=2#reqid=19&amp;step=3&amp;isuri=1&amp;1921=survey&amp;1903=13</t>
  </si>
  <si>
    <t>Copyright ©isolved 2022 All Rights Reserved. Revised 09/22</t>
  </si>
  <si>
    <t>Copyright © isolved 2022 All Rights Reserved. Revised 09/22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</si>
</sst>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"/>
    <numFmt numFmtId="165" formatCode="mm/dd/"/>
    <numFmt numFmtId="166" formatCode="mm/dd/yyyy"/>
    <numFmt numFmtId="167" formatCode="0.0%"/>
    <numFmt numFmtId="168" formatCode="_(* #,##0_);_(* \(#,##0\);_(* &quot;-&quot;??_);_(@_)"/>
    <numFmt numFmtId="169" formatCode="mm/dd/yy;@"/>
    <numFmt numFmtId="170" formatCode="0.0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8"/>
      <color indexed="8"/>
      <name val="Verdana"/>
      <family val="2"/>
    </font>
    <font>
      <i/>
      <sz val="14"/>
      <name val="Arial"/>
      <family val="2"/>
    </font>
    <font>
      <b/>
      <u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.5"/>
      <color indexed="8"/>
      <name val="Verdana"/>
      <family val="2"/>
    </font>
    <font>
      <i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2" borderId="1" xfId="0" applyFill="1" applyBorder="1" applyProtection="1">
      <protection locked="0"/>
    </xf>
    <xf numFmtId="165" fontId="0" fillId="0" borderId="0" xfId="0" applyNumberFormat="1"/>
    <xf numFmtId="0" fontId="2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165" fontId="0" fillId="4" borderId="7" xfId="0" applyNumberFormat="1" applyFill="1" applyBorder="1"/>
    <xf numFmtId="1" fontId="0" fillId="4" borderId="8" xfId="0" applyNumberFormat="1" applyFill="1" applyBorder="1" applyAlignment="1">
      <alignment horizontal="left"/>
    </xf>
    <xf numFmtId="0" fontId="0" fillId="0" borderId="7" xfId="0" applyBorder="1"/>
    <xf numFmtId="165" fontId="0" fillId="4" borderId="2" xfId="0" applyNumberFormat="1" applyFill="1" applyBorder="1"/>
    <xf numFmtId="0" fontId="0" fillId="4" borderId="4" xfId="0" applyFill="1" applyBorder="1" applyAlignment="1">
      <alignment horizontal="left"/>
    </xf>
    <xf numFmtId="0" fontId="0" fillId="0" borderId="3" xfId="0" applyBorder="1"/>
    <xf numFmtId="0" fontId="0" fillId="0" borderId="9" xfId="0" applyBorder="1"/>
    <xf numFmtId="0" fontId="2" fillId="0" borderId="1" xfId="0" applyFont="1" applyBorder="1"/>
    <xf numFmtId="44" fontId="2" fillId="4" borderId="1" xfId="0" applyNumberFormat="1" applyFont="1" applyFill="1" applyBorder="1"/>
    <xf numFmtId="0" fontId="2" fillId="3" borderId="2" xfId="0" applyFont="1" applyFill="1" applyBorder="1" applyAlignment="1">
      <alignment wrapText="1"/>
    </xf>
    <xf numFmtId="0" fontId="0" fillId="0" borderId="8" xfId="0" applyBorder="1"/>
    <xf numFmtId="0" fontId="0" fillId="0" borderId="10" xfId="0" applyBorder="1"/>
    <xf numFmtId="0" fontId="4" fillId="0" borderId="0" xfId="3" applyAlignment="1" applyProtection="1">
      <alignment wrapText="1"/>
    </xf>
    <xf numFmtId="1" fontId="1" fillId="4" borderId="2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67" fontId="0" fillId="0" borderId="0" xfId="6" applyNumberFormat="1" applyFont="1" applyProtection="1"/>
    <xf numFmtId="0" fontId="6" fillId="0" borderId="0" xfId="0" applyFont="1"/>
    <xf numFmtId="0" fontId="0" fillId="0" borderId="12" xfId="0" applyBorder="1"/>
    <xf numFmtId="0" fontId="7" fillId="5" borderId="1" xfId="0" applyFont="1" applyFill="1" applyBorder="1" applyAlignment="1">
      <alignment horizontal="center" vertical="top" wrapText="1"/>
    </xf>
    <xf numFmtId="44" fontId="1" fillId="2" borderId="1" xfId="2" applyFill="1" applyBorder="1" applyProtection="1">
      <protection locked="0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0" fillId="0" borderId="0" xfId="0" quotePrefix="1" applyAlignment="1">
      <alignment wrapText="1"/>
    </xf>
    <xf numFmtId="0" fontId="1" fillId="0" borderId="0" xfId="5"/>
    <xf numFmtId="0" fontId="2" fillId="2" borderId="1" xfId="5" applyFont="1" applyFill="1" applyBorder="1"/>
    <xf numFmtId="0" fontId="2" fillId="4" borderId="1" xfId="5" applyFont="1" applyFill="1" applyBorder="1"/>
    <xf numFmtId="0" fontId="10" fillId="0" borderId="0" xfId="4"/>
    <xf numFmtId="43" fontId="10" fillId="0" borderId="0" xfId="4" applyNumberFormat="1"/>
    <xf numFmtId="0" fontId="2" fillId="3" borderId="2" xfId="5" applyFont="1" applyFill="1" applyBorder="1"/>
    <xf numFmtId="0" fontId="1" fillId="3" borderId="4" xfId="5" applyFill="1" applyBorder="1"/>
    <xf numFmtId="0" fontId="1" fillId="0" borderId="11" xfId="5" applyBorder="1"/>
    <xf numFmtId="0" fontId="1" fillId="0" borderId="2" xfId="5" applyBorder="1"/>
    <xf numFmtId="0" fontId="1" fillId="0" borderId="7" xfId="5" applyBorder="1"/>
    <xf numFmtId="44" fontId="12" fillId="4" borderId="1" xfId="5" applyNumberFormat="1" applyFont="1" applyFill="1" applyBorder="1"/>
    <xf numFmtId="0" fontId="1" fillId="0" borderId="3" xfId="5" applyBorder="1"/>
    <xf numFmtId="0" fontId="1" fillId="0" borderId="9" xfId="5" applyBorder="1"/>
    <xf numFmtId="0" fontId="1" fillId="0" borderId="1" xfId="5" applyBorder="1"/>
    <xf numFmtId="168" fontId="1" fillId="2" borderId="1" xfId="1" applyNumberFormat="1" applyFill="1" applyBorder="1" applyProtection="1">
      <protection locked="0"/>
    </xf>
    <xf numFmtId="44" fontId="2" fillId="4" borderId="1" xfId="5" applyNumberFormat="1" applyFont="1" applyFill="1" applyBorder="1"/>
    <xf numFmtId="0" fontId="6" fillId="0" borderId="0" xfId="5" applyFont="1"/>
    <xf numFmtId="0" fontId="10" fillId="0" borderId="9" xfId="4" applyBorder="1" applyAlignment="1">
      <alignment horizontal="center"/>
    </xf>
    <xf numFmtId="43" fontId="10" fillId="0" borderId="9" xfId="4" applyNumberFormat="1" applyBorder="1" applyAlignment="1">
      <alignment horizontal="center"/>
    </xf>
    <xf numFmtId="43" fontId="10" fillId="0" borderId="0" xfId="1" applyFont="1"/>
    <xf numFmtId="43" fontId="10" fillId="0" borderId="9" xfId="1" applyFont="1" applyBorder="1"/>
    <xf numFmtId="43" fontId="10" fillId="0" borderId="0" xfId="1" applyFont="1" applyBorder="1"/>
    <xf numFmtId="0" fontId="1" fillId="0" borderId="7" xfId="5" applyBorder="1" applyAlignment="1">
      <alignment wrapText="1"/>
    </xf>
    <xf numFmtId="0" fontId="13" fillId="5" borderId="13" xfId="0" applyFont="1" applyFill="1" applyBorder="1" applyAlignment="1">
      <alignment horizontal="right" vertical="top"/>
    </xf>
    <xf numFmtId="44" fontId="0" fillId="2" borderId="1" xfId="2" applyFont="1" applyFill="1" applyBorder="1" applyProtection="1">
      <protection locked="0"/>
    </xf>
    <xf numFmtId="0" fontId="2" fillId="0" borderId="0" xfId="5" applyFont="1"/>
    <xf numFmtId="0" fontId="14" fillId="0" borderId="0" xfId="5" applyFont="1"/>
    <xf numFmtId="0" fontId="1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2" fillId="0" borderId="0" xfId="0" applyFont="1"/>
    <xf numFmtId="44" fontId="2" fillId="0" borderId="0" xfId="0" applyNumberFormat="1" applyFont="1"/>
    <xf numFmtId="44" fontId="15" fillId="0" borderId="0" xfId="5" applyNumberFormat="1" applyFont="1" applyAlignment="1">
      <alignment horizontal="right"/>
    </xf>
    <xf numFmtId="44" fontId="1" fillId="2" borderId="6" xfId="2" applyFont="1" applyFill="1" applyBorder="1" applyProtection="1">
      <protection locked="0"/>
    </xf>
    <xf numFmtId="44" fontId="1" fillId="2" borderId="1" xfId="2" applyFont="1" applyFill="1" applyBorder="1" applyProtection="1">
      <protection locked="0"/>
    </xf>
    <xf numFmtId="9" fontId="1" fillId="2" borderId="1" xfId="6" applyFont="1" applyFill="1" applyBorder="1" applyProtection="1">
      <protection locked="0"/>
    </xf>
    <xf numFmtId="0" fontId="4" fillId="0" borderId="11" xfId="3" applyBorder="1" applyAlignment="1" applyProtection="1">
      <alignment wrapText="1"/>
      <protection locked="0"/>
    </xf>
    <xf numFmtId="169" fontId="0" fillId="0" borderId="0" xfId="0" applyNumberFormat="1"/>
    <xf numFmtId="43" fontId="0" fillId="0" borderId="0" xfId="1" applyFont="1" applyAlignment="1">
      <alignment horizontal="left"/>
    </xf>
    <xf numFmtId="164" fontId="1" fillId="2" borderId="2" xfId="0" applyNumberFormat="1" applyFont="1" applyFill="1" applyBorder="1" applyAlignment="1" applyProtection="1">
      <alignment horizontal="right"/>
      <protection locked="0"/>
    </xf>
    <xf numFmtId="170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wrapText="1"/>
    </xf>
    <xf numFmtId="0" fontId="1" fillId="0" borderId="1" xfId="0" applyFont="1" applyBorder="1"/>
    <xf numFmtId="1" fontId="0" fillId="0" borderId="0" xfId="0" applyNumberFormat="1"/>
    <xf numFmtId="14" fontId="0" fillId="0" borderId="0" xfId="1" applyNumberFormat="1" applyFont="1" applyAlignment="1">
      <alignment horizontal="left"/>
    </xf>
    <xf numFmtId="2" fontId="0" fillId="0" borderId="0" xfId="0" applyNumberFormat="1"/>
    <xf numFmtId="170" fontId="13" fillId="5" borderId="13" xfId="0" applyNumberFormat="1" applyFont="1" applyFill="1" applyBorder="1" applyAlignment="1">
      <alignment horizontal="right" vertical="top"/>
    </xf>
    <xf numFmtId="0" fontId="13" fillId="5" borderId="14" xfId="0" applyFont="1" applyFill="1" applyBorder="1" applyAlignment="1">
      <alignment horizontal="right" vertical="top"/>
    </xf>
    <xf numFmtId="0" fontId="7" fillId="5" borderId="5" xfId="0" applyFont="1" applyFill="1" applyBorder="1" applyAlignment="1">
      <alignment horizontal="center" vertical="top" wrapText="1"/>
    </xf>
    <xf numFmtId="0" fontId="13" fillId="5" borderId="15" xfId="0" applyFont="1" applyFill="1" applyBorder="1" applyAlignment="1">
      <alignment horizontal="right" vertical="top"/>
    </xf>
    <xf numFmtId="0" fontId="13" fillId="5" borderId="16" xfId="0" applyFont="1" applyFill="1" applyBorder="1" applyAlignment="1">
      <alignment horizontal="right" vertical="top"/>
    </xf>
    <xf numFmtId="0" fontId="13" fillId="5" borderId="17" xfId="0" applyFont="1" applyFill="1" applyBorder="1" applyAlignment="1">
      <alignment horizontal="right" vertical="top"/>
    </xf>
    <xf numFmtId="170" fontId="13" fillId="5" borderId="14" xfId="0" applyNumberFormat="1" applyFont="1" applyFill="1" applyBorder="1" applyAlignment="1">
      <alignment horizontal="right" vertical="top"/>
    </xf>
    <xf numFmtId="170" fontId="0" fillId="0" borderId="0" xfId="0" applyNumberFormat="1"/>
    <xf numFmtId="170" fontId="13" fillId="5" borderId="16" xfId="0" applyNumberFormat="1" applyFont="1" applyFill="1" applyBorder="1" applyAlignment="1">
      <alignment horizontal="right" vertical="top"/>
    </xf>
    <xf numFmtId="1" fontId="1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167" fontId="2" fillId="4" borderId="2" xfId="6" applyNumberFormat="1" applyFont="1" applyFill="1" applyBorder="1" applyAlignment="1" applyProtection="1">
      <alignment horizontal="center"/>
    </xf>
    <xf numFmtId="167" fontId="2" fillId="4" borderId="4" xfId="6" applyNumberFormat="1" applyFont="1" applyFill="1" applyBorder="1" applyAlignment="1" applyProtection="1">
      <alignment horizontal="center"/>
    </xf>
    <xf numFmtId="166" fontId="1" fillId="2" borderId="2" xfId="0" applyNumberFormat="1" applyFont="1" applyFill="1" applyBorder="1" applyAlignment="1" applyProtection="1">
      <alignment horizontal="right"/>
      <protection locked="0"/>
    </xf>
  </cellXfs>
  <cellStyles count="7">
    <cellStyle name="Comma" xfId="1" builtinId="3"/>
    <cellStyle name="Currency" xfId="2" builtinId="4"/>
    <cellStyle name="Hyperlink" xfId="3" builtinId="8"/>
    <cellStyle name="Normal" xfId="0" builtinId="0"/>
    <cellStyle name="Normal_HRA COBRA Model (8-19-08)" xfId="4" xr:uid="{00000000-0005-0000-0000-000004000000}"/>
    <cellStyle name="Normal_Infinisource HRA COBRA Premium Calculation" xfId="5" xr:uid="{00000000-0005-0000-0000-000005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Reasonable Actuarial Estimate'!A1"/><Relationship Id="rId1" Type="http://schemas.openxmlformats.org/officeDocument/2006/relationships/hyperlink" Target="#'Past Cos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Main Page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Main Pag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1905000</xdr:colOff>
      <xdr:row>11</xdr:row>
      <xdr:rowOff>19050</xdr:rowOff>
    </xdr:from>
    <xdr:to>
      <xdr:col>0</xdr:col>
      <xdr:colOff>4476750</xdr:colOff>
      <xdr:row>13</xdr:row>
      <xdr:rowOff>142875</xdr:rowOff>
    </xdr:to>
    <xdr:sp macro="[0]!PastCostPage" textlink="">
      <xdr:nvSpPr>
        <xdr:cNvPr id="2051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905000" y="2724150"/>
          <a:ext cx="2571750" cy="447675"/>
        </a:xfrm>
        <a:prstGeom prst="rect">
          <a:avLst/>
        </a:prstGeom>
        <a:solidFill>
          <a:srgbClr val="FF0000"/>
        </a:solidFill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Arial"/>
              <a:cs typeface="Arial"/>
            </a:rPr>
            <a:t>Past Cost Method</a:t>
          </a:r>
        </a:p>
      </xdr:txBody>
    </xdr:sp>
    <xdr:clientData/>
  </xdr:twoCellAnchor>
  <xdr:twoCellAnchor>
    <xdr:from>
      <xdr:col>0</xdr:col>
      <xdr:colOff>1905000</xdr:colOff>
      <xdr:row>16</xdr:row>
      <xdr:rowOff>19050</xdr:rowOff>
    </xdr:from>
    <xdr:to>
      <xdr:col>0</xdr:col>
      <xdr:colOff>4476750</xdr:colOff>
      <xdr:row>19</xdr:row>
      <xdr:rowOff>152400</xdr:rowOff>
    </xdr:to>
    <xdr:sp macro="[0]!ActuarialEst" textlink="">
      <xdr:nvSpPr>
        <xdr:cNvPr id="2052" name="Text 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905000" y="3533775"/>
          <a:ext cx="2571750" cy="619125"/>
        </a:xfrm>
        <a:prstGeom prst="rect">
          <a:avLst/>
        </a:prstGeom>
        <a:solidFill>
          <a:srgbClr val="FF0000"/>
        </a:solidFill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Arial"/>
              <a:cs typeface="Arial"/>
            </a:rPr>
            <a:t>Reasonable Actuarial Estimate Method</a:t>
          </a:r>
        </a:p>
      </xdr:txBody>
    </xdr:sp>
    <xdr:clientData/>
  </xdr:twoCellAnchor>
  <xdr:twoCellAnchor>
    <xdr:from>
      <xdr:col>0</xdr:col>
      <xdr:colOff>47625</xdr:colOff>
      <xdr:row>2</xdr:row>
      <xdr:rowOff>142875</xdr:rowOff>
    </xdr:from>
    <xdr:to>
      <xdr:col>0</xdr:col>
      <xdr:colOff>1143000</xdr:colOff>
      <xdr:row>4</xdr:row>
      <xdr:rowOff>123825</xdr:rowOff>
    </xdr:to>
    <xdr:sp macro="[0]!Macro2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47625" y="904875"/>
          <a:ext cx="1095375" cy="304800"/>
        </a:xfrm>
        <a:prstGeom prst="rect">
          <a:avLst/>
        </a:prstGeom>
        <a:solidFill>
          <a:srgbClr val="FF0000"/>
        </a:solidFill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400" b="0" i="0" strike="noStrike">
              <a:solidFill>
                <a:srgbClr val="FFFFFF"/>
              </a:solidFill>
              <a:latin typeface="Arial"/>
              <a:cs typeface="Arial"/>
            </a:rPr>
            <a:t>Print Page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38100</xdr:rowOff>
    </xdr:from>
    <xdr:to>
      <xdr:col>0</xdr:col>
      <xdr:colOff>1343025</xdr:colOff>
      <xdr:row>1</xdr:row>
      <xdr:rowOff>36612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FD98D68-F08C-450D-8B3B-C46902C35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8100"/>
          <a:ext cx="1238250" cy="5223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142875</xdr:rowOff>
    </xdr:from>
    <xdr:to>
      <xdr:col>0</xdr:col>
      <xdr:colOff>1143000</xdr:colOff>
      <xdr:row>3</xdr:row>
      <xdr:rowOff>209550</xdr:rowOff>
    </xdr:to>
    <xdr:sp macro="[0]!Macro2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7625" y="914400"/>
          <a:ext cx="1095375" cy="304800"/>
        </a:xfrm>
        <a:prstGeom prst="rect">
          <a:avLst/>
        </a:prstGeom>
        <a:solidFill>
          <a:srgbClr val="FF0000"/>
        </a:solidFill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400" b="0" i="0" strike="noStrike">
              <a:solidFill>
                <a:srgbClr val="FFFFFF"/>
              </a:solidFill>
              <a:latin typeface="Arial"/>
              <a:cs typeface="Arial"/>
            </a:rPr>
            <a:t>Print Page</a:t>
          </a:r>
        </a:p>
      </xdr:txBody>
    </xdr:sp>
    <xdr:clientData/>
  </xdr:twoCellAnchor>
  <xdr:twoCellAnchor>
    <xdr:from>
      <xdr:col>0</xdr:col>
      <xdr:colOff>1314450</xdr:colOff>
      <xdr:row>2</xdr:row>
      <xdr:rowOff>142875</xdr:rowOff>
    </xdr:from>
    <xdr:to>
      <xdr:col>0</xdr:col>
      <xdr:colOff>3067050</xdr:colOff>
      <xdr:row>3</xdr:row>
      <xdr:rowOff>209550</xdr:rowOff>
    </xdr:to>
    <xdr:sp macro="[0]!MainPage" textlink="">
      <xdr:nvSpPr>
        <xdr:cNvPr id="3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914400"/>
          <a:ext cx="1752600" cy="304800"/>
        </a:xfrm>
        <a:prstGeom prst="rect">
          <a:avLst/>
        </a:prstGeom>
        <a:solidFill>
          <a:srgbClr val="FF0000"/>
        </a:solidFill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400" b="0" i="0" strike="noStrike">
              <a:solidFill>
                <a:srgbClr val="FFFFFF"/>
              </a:solidFill>
              <a:latin typeface="Arial"/>
              <a:cs typeface="Arial"/>
            </a:rPr>
            <a:t>Return to Main Page</a:t>
          </a:r>
        </a:p>
      </xdr:txBody>
    </xdr:sp>
    <xdr:clientData/>
  </xdr:twoCellAnchor>
  <xdr:twoCellAnchor>
    <xdr:from>
      <xdr:col>0</xdr:col>
      <xdr:colOff>3248025</xdr:colOff>
      <xdr:row>2</xdr:row>
      <xdr:rowOff>142875</xdr:rowOff>
    </xdr:from>
    <xdr:to>
      <xdr:col>0</xdr:col>
      <xdr:colOff>4686300</xdr:colOff>
      <xdr:row>3</xdr:row>
      <xdr:rowOff>209550</xdr:rowOff>
    </xdr:to>
    <xdr:sp macro="[0]!Clear_cells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48025" y="914400"/>
          <a:ext cx="1438275" cy="304800"/>
        </a:xfrm>
        <a:prstGeom prst="rect">
          <a:avLst/>
        </a:prstGeom>
        <a:solidFill>
          <a:srgbClr val="FF0000"/>
        </a:solidFill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400" b="0" i="0" strike="noStrike">
              <a:solidFill>
                <a:srgbClr val="FFFFFF"/>
              </a:solidFill>
              <a:latin typeface="Arial"/>
              <a:cs typeface="Arial"/>
            </a:rPr>
            <a:t>Clear Contents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1362075</xdr:colOff>
      <xdr:row>1</xdr:row>
      <xdr:rowOff>46137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8B753C3-8A0A-45DA-AE99-130156890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238250" cy="5223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152400</xdr:rowOff>
    </xdr:from>
    <xdr:to>
      <xdr:col>0</xdr:col>
      <xdr:colOff>1143000</xdr:colOff>
      <xdr:row>3</xdr:row>
      <xdr:rowOff>219075</xdr:rowOff>
    </xdr:to>
    <xdr:sp macro="[0]!Macro2" textlink="">
      <xdr:nvSpPr>
        <xdr:cNvPr id="3074" name="Text Box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47625" y="923925"/>
          <a:ext cx="1095375" cy="304800"/>
        </a:xfrm>
        <a:prstGeom prst="rect">
          <a:avLst/>
        </a:prstGeom>
        <a:solidFill>
          <a:srgbClr val="FF0000"/>
        </a:solidFill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400" b="0" i="0" strike="noStrike">
              <a:solidFill>
                <a:srgbClr val="FFFFFF"/>
              </a:solidFill>
              <a:latin typeface="Arial"/>
              <a:cs typeface="Arial"/>
            </a:rPr>
            <a:t>Print Page</a:t>
          </a:r>
        </a:p>
      </xdr:txBody>
    </xdr:sp>
    <xdr:clientData/>
  </xdr:twoCellAnchor>
  <xdr:twoCellAnchor>
    <xdr:from>
      <xdr:col>0</xdr:col>
      <xdr:colOff>1314450</xdr:colOff>
      <xdr:row>2</xdr:row>
      <xdr:rowOff>152400</xdr:rowOff>
    </xdr:from>
    <xdr:to>
      <xdr:col>0</xdr:col>
      <xdr:colOff>3067050</xdr:colOff>
      <xdr:row>3</xdr:row>
      <xdr:rowOff>219075</xdr:rowOff>
    </xdr:to>
    <xdr:sp macro="[0]!MainPage" textlink="">
      <xdr:nvSpPr>
        <xdr:cNvPr id="3075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 txBox="1">
          <a:spLocks noChangeArrowheads="1"/>
        </xdr:cNvSpPr>
      </xdr:nvSpPr>
      <xdr:spPr bwMode="auto">
        <a:xfrm>
          <a:off x="1314450" y="923925"/>
          <a:ext cx="1752600" cy="304800"/>
        </a:xfrm>
        <a:prstGeom prst="rect">
          <a:avLst/>
        </a:prstGeom>
        <a:solidFill>
          <a:srgbClr val="FF0000"/>
        </a:solidFill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400" b="0" i="0" strike="noStrike">
              <a:solidFill>
                <a:srgbClr val="FFFFFF"/>
              </a:solidFill>
              <a:latin typeface="Arial"/>
              <a:cs typeface="Arial"/>
            </a:rPr>
            <a:t>Return to Main Page</a:t>
          </a:r>
        </a:p>
      </xdr:txBody>
    </xdr:sp>
    <xdr:clientData/>
  </xdr:twoCellAnchor>
  <xdr:twoCellAnchor>
    <xdr:from>
      <xdr:col>0</xdr:col>
      <xdr:colOff>3248025</xdr:colOff>
      <xdr:row>2</xdr:row>
      <xdr:rowOff>152400</xdr:rowOff>
    </xdr:from>
    <xdr:to>
      <xdr:col>0</xdr:col>
      <xdr:colOff>4686300</xdr:colOff>
      <xdr:row>3</xdr:row>
      <xdr:rowOff>219075</xdr:rowOff>
    </xdr:to>
    <xdr:sp macro="[0]!Module4.Clear_Cells" textlink="">
      <xdr:nvSpPr>
        <xdr:cNvPr id="3076" name="Text Box 4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3248025" y="923925"/>
          <a:ext cx="1438275" cy="304800"/>
        </a:xfrm>
        <a:prstGeom prst="rect">
          <a:avLst/>
        </a:prstGeom>
        <a:solidFill>
          <a:srgbClr val="FF0000"/>
        </a:solidFill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400" b="0" i="0" strike="noStrike">
              <a:solidFill>
                <a:srgbClr val="FFFFFF"/>
              </a:solidFill>
              <a:latin typeface="Arial"/>
              <a:cs typeface="Arial"/>
            </a:rPr>
            <a:t>Clear Contents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85725</xdr:rowOff>
    </xdr:from>
    <xdr:to>
      <xdr:col>0</xdr:col>
      <xdr:colOff>1362075</xdr:colOff>
      <xdr:row>1</xdr:row>
      <xdr:rowOff>74712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9395B9A-44DA-488E-B299-AA8732DB7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5725"/>
          <a:ext cx="1238250" cy="522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ps.bea.gov/iTable/iTable.cfm?reqid=19&amp;step=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23"/>
  <sheetViews>
    <sheetView showGridLines="0" showRowColHeaders="0" tabSelected="1" workbookViewId="0">
      <selection activeCell="A23" sqref="A23"/>
    </sheetView>
  </sheetViews>
  <sheetFormatPr defaultRowHeight="13.2" x14ac:dyDescent="0.25"/>
  <cols>
    <col min="1" max="1" width="84.5546875" bestFit="1" customWidth="1"/>
    <col min="2" max="2" width="12.6640625" customWidth="1"/>
    <col min="3" max="3" width="5.109375" bestFit="1" customWidth="1"/>
    <col min="4" max="4" width="73.88671875" customWidth="1"/>
  </cols>
  <sheetData>
    <row r="1" spans="1:3" ht="41.25" customHeight="1" x14ac:dyDescent="0.4">
      <c r="A1" s="92" t="s">
        <v>14</v>
      </c>
      <c r="B1" s="93"/>
      <c r="C1" s="93"/>
    </row>
    <row r="2" spans="1:3" ht="18" x14ac:dyDescent="0.35">
      <c r="A2" s="94" t="s">
        <v>19</v>
      </c>
      <c r="B2" s="94"/>
      <c r="C2" s="94"/>
    </row>
    <row r="6" spans="1:3" x14ac:dyDescent="0.25">
      <c r="A6" s="33" t="s">
        <v>20</v>
      </c>
    </row>
    <row r="7" spans="1:3" ht="26.4" x14ac:dyDescent="0.25">
      <c r="A7" s="34" t="s">
        <v>51</v>
      </c>
    </row>
    <row r="8" spans="1:3" ht="26.4" x14ac:dyDescent="0.25">
      <c r="A8" s="34" t="s">
        <v>48</v>
      </c>
    </row>
    <row r="9" spans="1:3" ht="26.4" x14ac:dyDescent="0.25">
      <c r="A9" s="34" t="s">
        <v>49</v>
      </c>
    </row>
    <row r="10" spans="1:3" x14ac:dyDescent="0.25">
      <c r="A10" s="34" t="s">
        <v>50</v>
      </c>
    </row>
    <row r="21" spans="1:1" x14ac:dyDescent="0.25">
      <c r="A21" s="64" t="s">
        <v>46</v>
      </c>
    </row>
    <row r="22" spans="1:1" x14ac:dyDescent="0.25">
      <c r="A22" s="65">
        <f ca="1">TODAY()</f>
        <v>44810</v>
      </c>
    </row>
    <row r="23" spans="1:1" x14ac:dyDescent="0.25">
      <c r="A23" s="28" t="s">
        <v>58</v>
      </c>
    </row>
  </sheetData>
  <sheetProtection algorithmName="SHA-512" hashValue="FjwVrL8dgNlxqzK/V7iXTZKB1Jyk4LalrqD1qWIAgTYJxN+e6Q2NezpzLrZv9LKaTVQqhuaBqZ15qqqK9krFtw==" saltValue="Iv7EUNauuDDUmbl2K7MXSw==" spinCount="100000" sheet="1" selectLockedCells="1"/>
  <mergeCells count="2">
    <mergeCell ref="A1:C1"/>
    <mergeCell ref="A2:C2"/>
  </mergeCells>
  <phoneticPr fontId="3" type="noConversion"/>
  <pageMargins left="0.75" right="0.75" top="1" bottom="1" header="0.5" footer="0.5"/>
  <pageSetup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1:G37"/>
  <sheetViews>
    <sheetView showGridLines="0" showRowColHeaders="0" topLeftCell="A10" workbookViewId="0">
      <selection activeCell="B22" sqref="B22"/>
    </sheetView>
  </sheetViews>
  <sheetFormatPr defaultRowHeight="13.2" x14ac:dyDescent="0.25"/>
  <cols>
    <col min="1" max="1" width="84.6640625" customWidth="1"/>
    <col min="2" max="2" width="17.6640625" customWidth="1"/>
    <col min="3" max="3" width="8.5546875" bestFit="1" customWidth="1"/>
    <col min="4" max="4" width="73.88671875" customWidth="1"/>
  </cols>
  <sheetData>
    <row r="1" spans="1:6" ht="42" customHeight="1" x14ac:dyDescent="0.4">
      <c r="A1" s="92" t="s">
        <v>14</v>
      </c>
      <c r="B1" s="93"/>
      <c r="C1" s="93"/>
    </row>
    <row r="2" spans="1:6" ht="18" x14ac:dyDescent="0.35">
      <c r="A2" s="94" t="s">
        <v>18</v>
      </c>
      <c r="B2" s="94"/>
      <c r="C2" s="94"/>
    </row>
    <row r="3" spans="1:6" ht="18" x14ac:dyDescent="0.35">
      <c r="A3" s="32"/>
      <c r="B3" s="32"/>
      <c r="C3" s="32"/>
    </row>
    <row r="4" spans="1:6" ht="18" x14ac:dyDescent="0.35">
      <c r="A4" s="32"/>
      <c r="B4" s="32"/>
      <c r="C4" s="32"/>
    </row>
    <row r="6" spans="1:6" x14ac:dyDescent="0.25">
      <c r="A6" s="95" t="s">
        <v>37</v>
      </c>
      <c r="B6" s="95"/>
    </row>
    <row r="7" spans="1:6" x14ac:dyDescent="0.25">
      <c r="A7" s="96" t="s">
        <v>7</v>
      </c>
      <c r="B7" s="96"/>
    </row>
    <row r="8" spans="1:6" x14ac:dyDescent="0.25">
      <c r="A8" s="62" t="s">
        <v>45</v>
      </c>
      <c r="B8" s="63"/>
    </row>
    <row r="10" spans="1:6" x14ac:dyDescent="0.25">
      <c r="A10" s="5" t="s">
        <v>0</v>
      </c>
      <c r="B10" s="6"/>
      <c r="C10" s="7"/>
    </row>
    <row r="11" spans="1:6" x14ac:dyDescent="0.25">
      <c r="A11" s="78" t="s">
        <v>55</v>
      </c>
      <c r="B11" s="100"/>
      <c r="C11" s="8"/>
      <c r="D11" s="79"/>
      <c r="E11" s="1"/>
    </row>
    <row r="12" spans="1:6" x14ac:dyDescent="0.25">
      <c r="A12" s="2" t="s">
        <v>15</v>
      </c>
      <c r="B12" s="75"/>
      <c r="C12" s="9"/>
      <c r="D12" s="79"/>
      <c r="E12" s="1"/>
    </row>
    <row r="13" spans="1:6" x14ac:dyDescent="0.25">
      <c r="A13" s="10" t="s">
        <v>16</v>
      </c>
      <c r="B13" s="11" t="str">
        <f>IF(B12=0,"",B12)</f>
        <v/>
      </c>
      <c r="C13" s="12" t="str">
        <f>IF(B12=0,"",YEAR(B11)-1)</f>
        <v/>
      </c>
      <c r="D13" s="79"/>
      <c r="E13" s="1"/>
      <c r="F13" s="4"/>
    </row>
    <row r="14" spans="1:6" x14ac:dyDescent="0.25">
      <c r="A14" s="13" t="s">
        <v>17</v>
      </c>
      <c r="B14" s="14" t="str">
        <f>IF(B12=0,"",B13-1)</f>
        <v/>
      </c>
      <c r="C14" s="15" t="str">
        <f>IF(B12=0,"",YEAR(B11-1))</f>
        <v/>
      </c>
      <c r="D14" s="79"/>
      <c r="E14" s="1"/>
    </row>
    <row r="15" spans="1:6" x14ac:dyDescent="0.25">
      <c r="A15" s="16"/>
      <c r="B15" s="17"/>
      <c r="D15" s="79"/>
      <c r="E15" s="1"/>
    </row>
    <row r="16" spans="1:6" x14ac:dyDescent="0.25">
      <c r="A16" s="5" t="s">
        <v>1</v>
      </c>
      <c r="B16" s="7"/>
      <c r="D16" s="79"/>
      <c r="E16" s="1"/>
    </row>
    <row r="17" spans="1:7" x14ac:dyDescent="0.25">
      <c r="A17" s="2" t="s">
        <v>42</v>
      </c>
      <c r="B17" s="59"/>
      <c r="C17" s="73"/>
      <c r="D17" s="79"/>
      <c r="E17" s="1"/>
    </row>
    <row r="18" spans="1:7" x14ac:dyDescent="0.25">
      <c r="A18" s="2" t="s">
        <v>2</v>
      </c>
      <c r="B18" s="59"/>
      <c r="C18" s="73"/>
      <c r="D18" s="79"/>
      <c r="E18" s="1"/>
    </row>
    <row r="19" spans="1:7" x14ac:dyDescent="0.25">
      <c r="A19" s="18" t="s">
        <v>3</v>
      </c>
      <c r="B19" s="19">
        <f>SUM(B17:B18)</f>
        <v>0</v>
      </c>
      <c r="C19" s="81"/>
      <c r="D19" s="79"/>
      <c r="E19" s="1"/>
    </row>
    <row r="20" spans="1:7" x14ac:dyDescent="0.25">
      <c r="C20" s="73"/>
      <c r="D20" s="79"/>
      <c r="E20" s="1"/>
      <c r="G20" s="1"/>
    </row>
    <row r="21" spans="1:7" ht="25.5" customHeight="1" x14ac:dyDescent="0.25">
      <c r="A21" s="20" t="s">
        <v>4</v>
      </c>
      <c r="B21" s="7"/>
      <c r="D21" s="79"/>
      <c r="E21" s="1"/>
    </row>
    <row r="22" spans="1:7" x14ac:dyDescent="0.25">
      <c r="A22" s="2" t="s">
        <v>5</v>
      </c>
      <c r="B22" s="3"/>
      <c r="C22" s="81"/>
      <c r="D22" s="79"/>
      <c r="E22" s="1"/>
    </row>
    <row r="23" spans="1:7" x14ac:dyDescent="0.25">
      <c r="D23" s="74"/>
      <c r="E23" s="80"/>
    </row>
    <row r="24" spans="1:7" x14ac:dyDescent="0.25">
      <c r="A24" s="5" t="s">
        <v>8</v>
      </c>
      <c r="B24" s="6"/>
      <c r="C24" s="7"/>
    </row>
    <row r="25" spans="1:7" ht="41.25" customHeight="1" x14ac:dyDescent="0.25">
      <c r="A25" s="77" t="s">
        <v>54</v>
      </c>
      <c r="B25" s="29"/>
      <c r="C25" s="21"/>
    </row>
    <row r="26" spans="1:7" ht="26.4" x14ac:dyDescent="0.25">
      <c r="A26" s="72" t="s">
        <v>56</v>
      </c>
      <c r="B26" s="17"/>
      <c r="C26" s="22"/>
    </row>
    <row r="27" spans="1:7" x14ac:dyDescent="0.25">
      <c r="A27" s="23"/>
      <c r="B27" s="24" t="str">
        <f>IF(B11=0,"",YEAR(B11-182))</f>
        <v/>
      </c>
      <c r="C27" s="25" t="str">
        <f>IF(B13="","",IF(B13=44562,"II",IF(B13&lt;=44652,"III",IF(B13&lt;=44743,"IV",IF(B13&lt;=44835,"I","II")))))</f>
        <v/>
      </c>
      <c r="D27" s="81"/>
    </row>
    <row r="28" spans="1:7" x14ac:dyDescent="0.25">
      <c r="A28" s="2" t="s">
        <v>52</v>
      </c>
      <c r="B28" s="76" t="str">
        <f>IF(C27="","",VLOOKUP(C27,Sheet1!$A1:$M5,IF(B27=2011,2, IF(B27=2012,3, IF(B27=2013,4, IF(B27=2014,5, IF(B27=2015,6, IF(B27=2016,7, IF(B27=2017,8, IF(B27=2018,9, IF(B27=2019,10, IF(B27=2020,11, IF(B27=2021, 12, IF(B27=2022,13, IF(B27-2023, 14,15))))))))))))),TRUE))</f>
        <v/>
      </c>
      <c r="C28" s="2"/>
      <c r="D28" s="91"/>
    </row>
    <row r="29" spans="1:7" x14ac:dyDescent="0.25">
      <c r="B29" s="26" t="str">
        <f>IF(B27="","",B27-1)</f>
        <v/>
      </c>
      <c r="C29" s="25" t="str">
        <f>C27</f>
        <v/>
      </c>
    </row>
    <row r="30" spans="1:7" x14ac:dyDescent="0.25">
      <c r="A30" s="2" t="s">
        <v>53</v>
      </c>
      <c r="B30" s="76" t="str">
        <f>IF(C29="","",VLOOKUP(C29,Sheet1!$A1:$M5,IF(B29=2014,5,IF(B29=2015,6,IF(B29=2016,7, IF(B29=2017,8, IF(B29=2018,9, IF(B29=2019,10, IF(B29=2020, 11, IF(B29=2021, 12, IF(B29=2022, 13, 14))))))))),TRUE))</f>
        <v/>
      </c>
      <c r="C30" s="8"/>
    </row>
    <row r="31" spans="1:7" x14ac:dyDescent="0.25">
      <c r="A31" s="18" t="s">
        <v>9</v>
      </c>
      <c r="B31" s="98"/>
      <c r="C31" s="99"/>
    </row>
    <row r="32" spans="1:7" x14ac:dyDescent="0.25">
      <c r="B32" s="27"/>
    </row>
    <row r="33" spans="1:3" x14ac:dyDescent="0.25">
      <c r="A33" s="5" t="s">
        <v>44</v>
      </c>
      <c r="B33" s="19" t="str">
        <f>IF(B22=0,"",ROUNDUP(B19/B22/12*1.02*(1+B31),2))</f>
        <v/>
      </c>
    </row>
    <row r="34" spans="1:3" x14ac:dyDescent="0.25">
      <c r="A34" s="66"/>
    </row>
    <row r="36" spans="1:3" x14ac:dyDescent="0.25">
      <c r="A36" s="28" t="s">
        <v>57</v>
      </c>
      <c r="B36" s="67"/>
      <c r="C36" s="64" t="s">
        <v>46</v>
      </c>
    </row>
    <row r="37" spans="1:3" x14ac:dyDescent="0.25">
      <c r="B37" s="97">
        <f ca="1">TODAY()</f>
        <v>44810</v>
      </c>
      <c r="C37" s="97"/>
    </row>
  </sheetData>
  <sheetProtection algorithmName="SHA-512" hashValue="mfJUdCOVHAEEiUDMoNch5kOoZfVxABYVybP2TQLBZy/D5km+F+B4WqDcWLeIQqb5Yo4zVcn9Tm+5BZrsjYUlVg==" saltValue="XW+36a1ALbRq3ovtDKpXZQ==" spinCount="100000" sheet="1" selectLockedCells="1"/>
  <mergeCells count="6">
    <mergeCell ref="A1:C1"/>
    <mergeCell ref="A2:C2"/>
    <mergeCell ref="A6:B6"/>
    <mergeCell ref="A7:B7"/>
    <mergeCell ref="B37:C37"/>
    <mergeCell ref="B31:C31"/>
  </mergeCells>
  <hyperlinks>
    <hyperlink ref="A26" r:id="rId1" location="reqid=19&amp;step=3&amp;isuri=1&amp;1921=survey&amp;1903=13" xr:uid="{00000000-0004-0000-0100-000000000000}"/>
  </hyperlinks>
  <pageMargins left="0.75" right="0.75" top="1" bottom="1" header="0.5" footer="0.5"/>
  <pageSetup scale="82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5"/>
  <sheetViews>
    <sheetView workbookViewId="0">
      <selection activeCell="N4" sqref="N4"/>
    </sheetView>
  </sheetViews>
  <sheetFormatPr defaultRowHeight="13.2" x14ac:dyDescent="0.25"/>
  <cols>
    <col min="7" max="8" width="10.109375" style="89" bestFit="1" customWidth="1"/>
  </cols>
  <sheetData>
    <row r="1" spans="1:14" ht="13.8" thickBot="1" x14ac:dyDescent="0.3">
      <c r="A1" s="2"/>
      <c r="B1" s="30">
        <v>2011</v>
      </c>
      <c r="C1" s="30">
        <v>2012</v>
      </c>
      <c r="D1" s="30">
        <v>2013</v>
      </c>
      <c r="E1" s="30">
        <v>2014</v>
      </c>
      <c r="F1" s="30">
        <v>2015</v>
      </c>
      <c r="G1" s="30">
        <v>2016</v>
      </c>
      <c r="H1" s="30">
        <v>2017</v>
      </c>
      <c r="I1" s="30">
        <v>2018</v>
      </c>
      <c r="J1" s="84">
        <v>2019</v>
      </c>
      <c r="K1" s="84">
        <v>2020</v>
      </c>
      <c r="L1" s="84">
        <v>2021</v>
      </c>
      <c r="M1" s="84">
        <v>2022</v>
      </c>
      <c r="N1" s="84">
        <v>2023</v>
      </c>
    </row>
    <row r="2" spans="1:14" ht="13.8" thickBot="1" x14ac:dyDescent="0.3">
      <c r="A2" s="30" t="s">
        <v>10</v>
      </c>
      <c r="B2" s="58">
        <v>102.461</v>
      </c>
      <c r="C2" s="58">
        <v>104.58799999999999</v>
      </c>
      <c r="D2" s="58">
        <v>106.485</v>
      </c>
      <c r="E2" s="58">
        <v>108.241</v>
      </c>
      <c r="F2" s="58">
        <v>109.405</v>
      </c>
      <c r="G2" s="88">
        <v>105.02200000000001</v>
      </c>
      <c r="H2" s="88">
        <v>106.999</v>
      </c>
      <c r="I2" s="83">
        <v>109.206</v>
      </c>
      <c r="J2" s="85">
        <v>111.38800000000001</v>
      </c>
      <c r="K2" s="85">
        <v>113.33199999999999</v>
      </c>
      <c r="L2" s="85">
        <v>115.63200000000001</v>
      </c>
      <c r="M2" s="85">
        <v>123.59099999999999</v>
      </c>
      <c r="N2" s="85"/>
    </row>
    <row r="3" spans="1:14" ht="13.8" thickBot="1" x14ac:dyDescent="0.3">
      <c r="A3" s="30" t="s">
        <v>11</v>
      </c>
      <c r="B3" s="58">
        <v>103.128</v>
      </c>
      <c r="C3" s="58">
        <v>105.06399999999999</v>
      </c>
      <c r="D3" s="58">
        <v>106.747</v>
      </c>
      <c r="E3" s="82">
        <v>108.83</v>
      </c>
      <c r="F3" s="58">
        <v>110.011</v>
      </c>
      <c r="G3" s="88">
        <v>105.745</v>
      </c>
      <c r="H3" s="88">
        <v>107.351</v>
      </c>
      <c r="I3" s="83">
        <v>110.14100000000001</v>
      </c>
      <c r="J3" s="90">
        <v>112.102</v>
      </c>
      <c r="K3" s="86">
        <v>112.846</v>
      </c>
      <c r="L3" s="86">
        <v>117.392</v>
      </c>
      <c r="M3" s="86">
        <v>126.285</v>
      </c>
      <c r="N3" s="86"/>
    </row>
    <row r="4" spans="1:14" ht="13.8" thickBot="1" x14ac:dyDescent="0.3">
      <c r="A4" s="30" t="s">
        <v>12</v>
      </c>
      <c r="B4" s="58">
        <v>103.774</v>
      </c>
      <c r="C4" s="58">
        <v>105.548</v>
      </c>
      <c r="D4" s="58">
        <v>107.252</v>
      </c>
      <c r="E4" s="58">
        <v>109.283</v>
      </c>
      <c r="F4" s="58">
        <v>110.34399999999999</v>
      </c>
      <c r="G4" s="88">
        <v>106.14100000000001</v>
      </c>
      <c r="H4" s="88">
        <v>107.91</v>
      </c>
      <c r="I4" s="88">
        <v>110.58</v>
      </c>
      <c r="J4" s="86">
        <v>112.492</v>
      </c>
      <c r="K4" s="86">
        <v>113.873</v>
      </c>
      <c r="L4" s="86">
        <v>119.093</v>
      </c>
      <c r="M4" s="86"/>
      <c r="N4" s="86"/>
    </row>
    <row r="5" spans="1:14" ht="13.8" thickBot="1" x14ac:dyDescent="0.3">
      <c r="A5" s="30" t="s">
        <v>13</v>
      </c>
      <c r="B5" s="58">
        <v>103.90900000000001</v>
      </c>
      <c r="C5" s="58">
        <v>105.944</v>
      </c>
      <c r="D5" s="58">
        <v>107.71</v>
      </c>
      <c r="E5" s="58">
        <v>109.414</v>
      </c>
      <c r="F5" s="58">
        <v>110.593</v>
      </c>
      <c r="G5" s="88">
        <v>106.691</v>
      </c>
      <c r="H5" s="88">
        <v>108.64100000000001</v>
      </c>
      <c r="I5" s="83">
        <v>111.104</v>
      </c>
      <c r="J5" s="87">
        <v>112.911</v>
      </c>
      <c r="K5" s="87">
        <v>114.432</v>
      </c>
      <c r="L5" s="87">
        <v>121.16500000000001</v>
      </c>
      <c r="M5" s="87"/>
      <c r="N5" s="87"/>
    </row>
  </sheetData>
  <sheetProtection algorithmName="SHA-512" hashValue="zyj12+pSJDRJlJA8yHmNUy2JhV/fK2nm9LW3OuNlXrPWCSHufZp1jSCck2vGQ/fJtrAI4T+mLhhFY/+XuEoMPw==" saltValue="o6cH3rRzZRwfmAwOQ1jxbg==" spinCount="100000" sheet="1" selectLockedCells="1" selectUnlockedCells="1"/>
  <phoneticPr fontId="3" type="noConversion"/>
  <pageMargins left="0.75" right="0.75" top="1" bottom="1" header="0.5" footer="0.5"/>
  <pageSetup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H38"/>
  <sheetViews>
    <sheetView showGridLines="0" showRowColHeaders="0" topLeftCell="A4" workbookViewId="0">
      <selection activeCell="B11" sqref="B11"/>
    </sheetView>
  </sheetViews>
  <sheetFormatPr defaultColWidth="9.109375" defaultRowHeight="13.2" x14ac:dyDescent="0.25"/>
  <cols>
    <col min="1" max="1" width="84.6640625" style="35" customWidth="1"/>
    <col min="2" max="2" width="17.88671875" style="35" customWidth="1"/>
    <col min="3" max="3" width="6.33203125" style="35" customWidth="1"/>
    <col min="4" max="4" width="19" style="35" hidden="1" customWidth="1"/>
    <col min="5" max="6" width="8.109375" style="35" hidden="1" customWidth="1"/>
    <col min="7" max="7" width="9" style="35" hidden="1" customWidth="1"/>
    <col min="8" max="16384" width="9.109375" style="35"/>
  </cols>
  <sheetData>
    <row r="1" spans="1:8" customFormat="1" ht="42" customHeight="1" x14ac:dyDescent="0.4">
      <c r="A1" s="92" t="s">
        <v>14</v>
      </c>
      <c r="B1" s="93"/>
      <c r="C1" s="93"/>
    </row>
    <row r="2" spans="1:8" customFormat="1" ht="18" x14ac:dyDescent="0.35">
      <c r="A2" s="94" t="s">
        <v>36</v>
      </c>
      <c r="B2" s="94"/>
      <c r="C2" s="94"/>
    </row>
    <row r="3" spans="1:8" customFormat="1" ht="18" x14ac:dyDescent="0.35">
      <c r="A3" s="32"/>
      <c r="B3" s="32"/>
      <c r="C3" s="32"/>
    </row>
    <row r="4" spans="1:8" customFormat="1" ht="18" x14ac:dyDescent="0.35">
      <c r="A4" s="32"/>
      <c r="B4" s="32"/>
      <c r="C4" s="32"/>
    </row>
    <row r="5" spans="1:8" customFormat="1" ht="12.75" customHeight="1" x14ac:dyDescent="0.35">
      <c r="A5" s="32"/>
      <c r="B5" s="32"/>
      <c r="C5" s="32"/>
    </row>
    <row r="6" spans="1:8" x14ac:dyDescent="0.25">
      <c r="A6" s="36" t="s">
        <v>6</v>
      </c>
    </row>
    <row r="7" spans="1:8" x14ac:dyDescent="0.25">
      <c r="A7" s="37" t="s">
        <v>7</v>
      </c>
      <c r="D7" s="38"/>
      <c r="F7" s="38"/>
      <c r="G7" s="38"/>
      <c r="H7" s="38"/>
    </row>
    <row r="8" spans="1:8" x14ac:dyDescent="0.25">
      <c r="A8" s="61" t="s">
        <v>45</v>
      </c>
      <c r="D8" s="38"/>
      <c r="F8" s="38"/>
      <c r="G8" s="38"/>
      <c r="H8" s="38"/>
    </row>
    <row r="9" spans="1:8" x14ac:dyDescent="0.25">
      <c r="D9" s="38"/>
      <c r="F9" s="38"/>
      <c r="G9" s="38"/>
      <c r="H9" s="39"/>
    </row>
    <row r="10" spans="1:8" x14ac:dyDescent="0.25">
      <c r="A10" s="40" t="s">
        <v>21</v>
      </c>
      <c r="B10" s="41"/>
      <c r="D10" s="38"/>
      <c r="G10" s="38"/>
      <c r="H10" s="39"/>
    </row>
    <row r="11" spans="1:8" x14ac:dyDescent="0.25">
      <c r="A11" s="42" t="s">
        <v>38</v>
      </c>
      <c r="B11" s="69"/>
      <c r="C11" s="38"/>
      <c r="D11" s="38"/>
      <c r="F11" s="38"/>
      <c r="G11" s="38"/>
      <c r="H11" s="39"/>
    </row>
    <row r="12" spans="1:8" x14ac:dyDescent="0.25">
      <c r="A12" s="43" t="s">
        <v>39</v>
      </c>
      <c r="B12" s="70"/>
      <c r="C12" s="38"/>
      <c r="D12" s="38"/>
      <c r="G12" s="38"/>
      <c r="H12" s="38"/>
    </row>
    <row r="13" spans="1:8" x14ac:dyDescent="0.25">
      <c r="A13" s="43" t="s">
        <v>22</v>
      </c>
      <c r="B13" s="71"/>
      <c r="C13" s="38"/>
      <c r="D13" s="38"/>
      <c r="G13" s="38"/>
      <c r="H13" s="39"/>
    </row>
    <row r="14" spans="1:8" x14ac:dyDescent="0.25">
      <c r="A14" s="57" t="s">
        <v>41</v>
      </c>
      <c r="B14" s="70"/>
      <c r="C14" s="38"/>
      <c r="D14" s="38"/>
      <c r="E14" s="38"/>
      <c r="F14" s="38"/>
      <c r="G14" s="38"/>
      <c r="H14" s="38"/>
    </row>
    <row r="15" spans="1:8" x14ac:dyDescent="0.25">
      <c r="A15" s="44" t="s">
        <v>23</v>
      </c>
      <c r="B15" s="45" t="str">
        <f>IF(B11=0,"",IF(B11&gt;B12,B11-B12,0)/(1-B13)+B12)</f>
        <v/>
      </c>
      <c r="D15" s="38"/>
      <c r="E15" s="38"/>
      <c r="F15" s="38"/>
      <c r="G15" s="38"/>
      <c r="H15" s="38"/>
    </row>
    <row r="16" spans="1:8" x14ac:dyDescent="0.25">
      <c r="A16" s="44" t="s">
        <v>47</v>
      </c>
      <c r="B16" s="45" t="str">
        <f>IF(B15="","",MIN(B22,B15+(MAX((B14-F33),0))/(1-B13)))</f>
        <v/>
      </c>
      <c r="D16" s="38"/>
      <c r="E16" s="38"/>
      <c r="F16" s="38"/>
      <c r="G16" s="38"/>
      <c r="H16" s="38"/>
    </row>
    <row r="17" spans="1:8" x14ac:dyDescent="0.25">
      <c r="A17" s="46"/>
      <c r="B17" s="47"/>
      <c r="D17" s="38"/>
      <c r="F17" s="38"/>
      <c r="G17" s="38"/>
      <c r="H17" s="38"/>
    </row>
    <row r="18" spans="1:8" x14ac:dyDescent="0.25">
      <c r="A18" s="40" t="s">
        <v>24</v>
      </c>
      <c r="B18" s="41"/>
      <c r="D18" s="38"/>
      <c r="F18" s="38"/>
      <c r="G18" s="38"/>
      <c r="H18" s="38"/>
    </row>
    <row r="19" spans="1:8" x14ac:dyDescent="0.25">
      <c r="A19" s="48" t="s">
        <v>40</v>
      </c>
      <c r="B19" s="31"/>
      <c r="C19" s="38"/>
      <c r="D19" s="38"/>
      <c r="E19" s="38"/>
      <c r="F19" s="38"/>
      <c r="G19" s="39"/>
      <c r="H19" s="38"/>
    </row>
    <row r="20" spans="1:8" x14ac:dyDescent="0.25">
      <c r="A20" s="48" t="s">
        <v>25</v>
      </c>
      <c r="B20" s="31"/>
      <c r="H20" s="38"/>
    </row>
    <row r="21" spans="1:8" x14ac:dyDescent="0.25">
      <c r="A21" s="48" t="s">
        <v>26</v>
      </c>
      <c r="B21" s="49"/>
      <c r="H21" s="38"/>
    </row>
    <row r="22" spans="1:8" x14ac:dyDescent="0.25">
      <c r="A22" s="48" t="s">
        <v>27</v>
      </c>
      <c r="B22" s="45" t="str">
        <f>IF(B21=0,"",B19/B21)</f>
        <v/>
      </c>
      <c r="H22" s="38"/>
    </row>
    <row r="23" spans="1:8" x14ac:dyDescent="0.25">
      <c r="A23" s="48" t="s">
        <v>28</v>
      </c>
      <c r="B23" s="45" t="str">
        <f>IF(B21=0,"",B20/B21)</f>
        <v/>
      </c>
      <c r="H23" s="38"/>
    </row>
    <row r="24" spans="1:8" x14ac:dyDescent="0.25">
      <c r="H24" s="39"/>
    </row>
    <row r="25" spans="1:8" x14ac:dyDescent="0.25">
      <c r="A25" s="40" t="s">
        <v>43</v>
      </c>
      <c r="B25" s="50" t="str">
        <f>IF(B22="","",ROUNDUP((E38+B23)*1.02/12,2))</f>
        <v/>
      </c>
    </row>
    <row r="26" spans="1:8" x14ac:dyDescent="0.25">
      <c r="A26" s="60"/>
      <c r="B26" s="68" t="s">
        <v>46</v>
      </c>
    </row>
    <row r="27" spans="1:8" x14ac:dyDescent="0.25">
      <c r="B27" s="65">
        <f ca="1">TODAY()</f>
        <v>44810</v>
      </c>
    </row>
    <row r="28" spans="1:8" x14ac:dyDescent="0.25">
      <c r="A28" s="51" t="s">
        <v>58</v>
      </c>
    </row>
    <row r="31" spans="1:8" x14ac:dyDescent="0.25">
      <c r="D31" s="38"/>
      <c r="E31" s="52" t="s">
        <v>29</v>
      </c>
      <c r="F31" s="52" t="s">
        <v>30</v>
      </c>
      <c r="G31" s="53" t="s">
        <v>31</v>
      </c>
    </row>
    <row r="32" spans="1:8" x14ac:dyDescent="0.25">
      <c r="D32" s="38" t="s">
        <v>32</v>
      </c>
      <c r="E32" s="54" t="e">
        <f>IF(B22&gt;B15,B11,MIN(B12,B22)+MAX(0,(B22-B12))*(1-B13))</f>
        <v>#VALUE!</v>
      </c>
      <c r="F32" s="54">
        <v>0</v>
      </c>
      <c r="G32" s="54" t="e">
        <f>SUM(E32:F32)</f>
        <v>#VALUE!</v>
      </c>
    </row>
    <row r="33" spans="4:7" x14ac:dyDescent="0.25">
      <c r="D33" s="38" t="s">
        <v>33</v>
      </c>
      <c r="E33" s="54">
        <v>0</v>
      </c>
      <c r="F33" s="54">
        <f>MAX(0,MIN(B12,B22)-B11)</f>
        <v>0</v>
      </c>
      <c r="G33" s="54">
        <f>SUM(E33:F33)</f>
        <v>0</v>
      </c>
    </row>
    <row r="34" spans="4:7" x14ac:dyDescent="0.25">
      <c r="D34" s="38" t="s">
        <v>34</v>
      </c>
      <c r="E34" s="54">
        <f>MAX((MIN(B16,B22)-B12),0)*B13</f>
        <v>0</v>
      </c>
      <c r="F34" s="54" t="e">
        <f>MAX((MIN(B16,B22)-B15),0)*(1-B13)</f>
        <v>#VALUE!</v>
      </c>
      <c r="G34" s="54" t="e">
        <f>SUM(E34:F34)</f>
        <v>#VALUE!</v>
      </c>
    </row>
    <row r="35" spans="4:7" x14ac:dyDescent="0.25">
      <c r="D35" s="38" t="s">
        <v>35</v>
      </c>
      <c r="E35" s="55" t="e">
        <f>MAX(0,B22-B16)</f>
        <v>#VALUE!</v>
      </c>
      <c r="F35" s="55">
        <v>0</v>
      </c>
      <c r="G35" s="55" t="e">
        <f>SUM(E35:F35)</f>
        <v>#VALUE!</v>
      </c>
    </row>
    <row r="36" spans="4:7" x14ac:dyDescent="0.25">
      <c r="D36" s="38"/>
      <c r="E36" s="56"/>
      <c r="F36" s="56"/>
      <c r="G36" s="56"/>
    </row>
    <row r="37" spans="4:7" x14ac:dyDescent="0.25">
      <c r="D37" s="38"/>
      <c r="E37" s="56"/>
      <c r="F37" s="56"/>
      <c r="G37" s="56"/>
    </row>
    <row r="38" spans="4:7" x14ac:dyDescent="0.25">
      <c r="D38" s="38" t="s">
        <v>31</v>
      </c>
      <c r="E38" s="39" t="e">
        <f>SUM(E32:E35)</f>
        <v>#VALUE!</v>
      </c>
      <c r="F38" s="39" t="e">
        <f>SUM(F32:F35)</f>
        <v>#VALUE!</v>
      </c>
      <c r="G38" s="39" t="e">
        <f>SUM(E38:F38)</f>
        <v>#VALUE!</v>
      </c>
    </row>
  </sheetData>
  <sheetProtection algorithmName="SHA-512" hashValue="psAx502gS3sKrOn0lyLoWDkChiavQ/F/nvUaddBsnrwjVj0vrG77mT/CJ/EO9ejWXTsvq7EPechYTlU25km4eg==" saltValue="olO/5qgkmM/Prdx3jtRxVg==" spinCount="100000" sheet="1" selectLockedCells="1"/>
  <mergeCells count="2">
    <mergeCell ref="A1:C1"/>
    <mergeCell ref="A2:C2"/>
  </mergeCells>
  <phoneticPr fontId="11" type="noConversion"/>
  <pageMargins left="0.75" right="0.75" top="1" bottom="1" header="0.5" footer="0.5"/>
  <pageSetup scale="8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03E8E60B98574ABBAFE500C4B957B9" ma:contentTypeVersion="0" ma:contentTypeDescription="Create a new document." ma:contentTypeScope="" ma:versionID="25146ebfcff0db8e707acbceb619946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7C8CFB5-FFD4-4091-9AC4-BA339BB4B5C1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EE07533-FF7E-4822-AA2D-912B73869F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8048AF-28EA-4436-815D-13897208E5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Main Page</vt:lpstr>
      <vt:lpstr>Past Cost</vt:lpstr>
      <vt:lpstr>Sheet1</vt:lpstr>
      <vt:lpstr>Reasonable Actuarial Estimate</vt:lpstr>
      <vt:lpstr>'Main Page'!Print_Area</vt:lpstr>
      <vt:lpstr>'Past Cost'!Print_Area</vt:lpstr>
      <vt:lpstr>'Reasonable Actuarial Estimate'!Print_Area</vt:lpstr>
    </vt:vector>
  </TitlesOfParts>
  <Company>Infinisource,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Glass, Rich</dc:creator>
  <cp:lastModifiedBy>Hanshaw, Juli</cp:lastModifiedBy>
  <cp:lastPrinted>2019-06-19T14:04:36Z</cp:lastPrinted>
  <dcterms:created xsi:type="dcterms:W3CDTF">2008-04-22T20:52:42Z</dcterms:created>
  <dcterms:modified xsi:type="dcterms:W3CDTF">2022-09-06T20:56:11Z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0x010100EC03E8E60B98574ABBAFE500C4B957B9</vt:lpwstr>
  </property>
</Properties>
</file>